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lockWindows="1"/>
  <bookViews>
    <workbookView xWindow="0" yWindow="0" windowWidth="38400" windowHeight="17320" activeTab="0"/>
  </bookViews>
  <sheets>
    <sheet name="Calculator" sheetId="1" r:id="rId1"/>
    <sheet name="Groundwater Map" sheetId="2" r:id="rId2"/>
    <sheet name="Climate Chart" sheetId="3" r:id="rId3"/>
    <sheet name="Calculate by Spec" sheetId="4" r:id="rId4"/>
  </sheets>
  <definedNames>
    <definedName name="_xlfn.AGGREGATE" hidden="1">#NAME?</definedName>
    <definedName name="_xlnm.Print_Area" localSheetId="3">'Calculate by Spec'!$A$1:$K$10</definedName>
    <definedName name="_xlnm.Print_Area" localSheetId="0">'Calculator'!$A$1:$K$22</definedName>
  </definedNames>
  <calcPr fullCalcOnLoad="1"/>
</workbook>
</file>

<file path=xl/sharedStrings.xml><?xml version="1.0" encoding="utf-8"?>
<sst xmlns="http://schemas.openxmlformats.org/spreadsheetml/2006/main" count="87" uniqueCount="65">
  <si>
    <t>Heater KW Requirement:</t>
  </si>
  <si>
    <t>Showers:</t>
  </si>
  <si>
    <t>Bath Faucets:</t>
  </si>
  <si>
    <t>Kitchen Faucet:</t>
  </si>
  <si>
    <t>Dishwasher:</t>
  </si>
  <si>
    <t>Bathtub:</t>
  </si>
  <si>
    <t>GPM</t>
  </si>
  <si>
    <t>BTU</t>
  </si>
  <si>
    <t>Model</t>
  </si>
  <si>
    <t>RA28</t>
  </si>
  <si>
    <t>RA32</t>
  </si>
  <si>
    <t>KW</t>
  </si>
  <si>
    <t>RA22</t>
  </si>
  <si>
    <t>RA18</t>
  </si>
  <si>
    <t>2XRA22</t>
  </si>
  <si>
    <t>Midwestern Climate</t>
  </si>
  <si>
    <t>Northern Climate</t>
  </si>
  <si>
    <t>Ground Water Temperature:</t>
  </si>
  <si>
    <t>2XRA28</t>
  </si>
  <si>
    <t>2XRA32</t>
  </si>
  <si>
    <t>RA28+Tank¹</t>
  </si>
  <si>
    <t>RA32+Tank¹</t>
  </si>
  <si>
    <t>RA14</t>
  </si>
  <si>
    <t>RA16</t>
  </si>
  <si>
    <t>HUD</t>
  </si>
  <si>
    <t>Max Flow Rate</t>
  </si>
  <si>
    <t>Simultaneous</t>
  </si>
  <si>
    <t>-</t>
  </si>
  <si>
    <t>Cold Water Temperature:</t>
  </si>
  <si>
    <t>Fixtures and Appliances:</t>
  </si>
  <si>
    <t>Peak GPM (99%):</t>
  </si>
  <si>
    <t xml:space="preserve"> (Method 1:)</t>
  </si>
  <si>
    <t>Multihead Body Spa Shower</t>
  </si>
  <si>
    <t>Instructions:</t>
  </si>
  <si>
    <t>1. Enter Average Groundwater temperature from map on tab 2</t>
  </si>
  <si>
    <t>2. Use the calculator for each hot water zone individually.  Enter the number of fixtures/appliances in each zone</t>
  </si>
  <si>
    <t>3. Method 1: Calculated Recommendation</t>
  </si>
  <si>
    <t>(For most homes we recommend a single zone.  For larger homes, we recommend grouping</t>
  </si>
  <si>
    <t xml:space="preserve"> nearby fixtures and appliances to shorten distances and reduce wait for hot water or alternatively </t>
  </si>
  <si>
    <t>use a demand recirculation loop)</t>
  </si>
  <si>
    <t>Water Heater Sizing Calculator</t>
  </si>
  <si>
    <t>(Method 2:)</t>
  </si>
  <si>
    <t>This interactive online calculator is designed to assist trade professionals in creating a sizing estimate for SEISCO tankless water heaters.  The calculations herein are based on industry flow rate standards and normal environmental usage factors.  The data generated by the calculator is for illustrative use only.  All sizing should be reviewed by a trained professional and all applicable code and licensing requirements must be considered.  In using this calculator, the user agrees to take full responsibility for the output created and to independently verify its results for a particular application.  Please contact SEISCO customer service with any questions regarding proper sizing for an application.</t>
  </si>
  <si>
    <t>Washer</t>
  </si>
  <si>
    <t>(Note: Estimates Peak GPM for 99% of all hot water draws.  1% will exceed this flow rate)</t>
  </si>
  <si>
    <t>GPM:</t>
  </si>
  <si>
    <t>Roman Tub</t>
  </si>
  <si>
    <t>(Note: Assumes 1/2 restriction on Roman Tub Fill)</t>
  </si>
  <si>
    <t>Temperature Rise:</t>
  </si>
  <si>
    <t>Enter desired temperature rise</t>
  </si>
  <si>
    <t>Enter peak flow rate</t>
  </si>
  <si>
    <t>Calcuated KW Requirement</t>
  </si>
  <si>
    <t>Example 3 Bedroom House</t>
  </si>
  <si>
    <t>Groundwater Temperature</t>
  </si>
  <si>
    <t>(2.5-3.0 GPM@130°F)</t>
  </si>
  <si>
    <r>
      <t>4. Method 2: 2.5-3.0 GPM of 130</t>
    </r>
    <r>
      <rPr>
        <sz val="11"/>
        <color indexed="62"/>
        <rFont val="Calibri"/>
        <family val="2"/>
      </rPr>
      <t>°</t>
    </r>
    <r>
      <rPr>
        <i/>
        <sz val="11"/>
        <color indexed="62"/>
        <rFont val="Calibri"/>
        <family val="0"/>
      </rPr>
      <t>F Water for Whole House</t>
    </r>
  </si>
  <si>
    <t>Primary Calculation:</t>
  </si>
  <si>
    <t>Alternate Method for Verification:</t>
  </si>
  <si>
    <r>
      <t>RA22+Tank</t>
    </r>
    <r>
      <rPr>
        <sz val="11"/>
        <color indexed="8"/>
        <rFont val="Cambria"/>
        <family val="1"/>
      </rPr>
      <t>¹</t>
    </r>
  </si>
  <si>
    <r>
      <t>SC90+Tank</t>
    </r>
    <r>
      <rPr>
        <sz val="11"/>
        <color indexed="8"/>
        <rFont val="Cambria"/>
        <family val="1"/>
      </rPr>
      <t>¹</t>
    </r>
  </si>
  <si>
    <r>
      <t>SC70+Tank</t>
    </r>
    <r>
      <rPr>
        <sz val="11"/>
        <color indexed="8"/>
        <rFont val="Cambria"/>
        <family val="1"/>
      </rPr>
      <t>¹</t>
    </r>
  </si>
  <si>
    <t>¹ GPM Rate unlimited, listed rate is after electric tank water heater is completely exhausted</t>
  </si>
  <si>
    <t>Extender Options:</t>
  </si>
  <si>
    <t>Southern Climate</t>
  </si>
  <si>
    <r>
      <t>Temperature Rise to 115</t>
    </r>
    <r>
      <rPr>
        <sz val="11"/>
        <color indexed="8"/>
        <rFont val="Cambria"/>
        <family val="1"/>
      </rPr>
      <t>°</t>
    </r>
    <r>
      <rPr>
        <sz val="11"/>
        <color indexed="8"/>
        <rFont val="Calibri"/>
        <family val="2"/>
      </rPr>
      <t>F:</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</si>
</sst>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
    <numFmt numFmtId="170" formatCode="0.0000"/>
    <numFmt numFmtId="171" formatCode="0.000"/>
    <numFmt numFmtId="172" formatCode="_(* #,##0.000_);_(* \(#,##0.000\);_(* &quot;-&quot;??_);_(@_)"/>
    <numFmt numFmtId="173" formatCode="_(* #,##0.0_);_(* \(#,##0.0\);_(* &quot;-&quot;??_);_(@_)"/>
    <numFmt numFmtId="174" formatCode="_(* #,##0_);_(* \(#,##0\);_(* &quot;-&quot;??_);_(@_)"/>
  </numFmts>
  <fonts count="62">
    <font>
      <sz val="11"/>
      <color theme="1"/>
      <name val="Calibri"/>
      <family val="2"/>
    </font>
    <font>
      <sz val="11"/>
      <color indexed="8"/>
      <name val="Calibri"/>
      <family val="2"/>
    </font>
    <font>
      <sz val="11"/>
      <color indexed="8"/>
      <name val="Cambria"/>
      <family val="1"/>
    </font>
    <font>
      <sz val="11"/>
      <color indexed="62"/>
      <name val="Calibri"/>
      <family val="2"/>
    </font>
    <font>
      <i/>
      <sz val="11"/>
      <color indexed="62"/>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2"/>
      <color indexed="8"/>
      <name val="Calibri"/>
      <family val="2"/>
    </font>
    <font>
      <b/>
      <sz val="12"/>
      <color indexed="8"/>
      <name val="Calibri"/>
      <family val="2"/>
    </font>
    <font>
      <i/>
      <sz val="11"/>
      <color indexed="8"/>
      <name val="Calibri"/>
      <family val="2"/>
    </font>
    <font>
      <b/>
      <i/>
      <sz val="11"/>
      <color indexed="8"/>
      <name val="Calibri"/>
      <family val="2"/>
    </font>
    <font>
      <b/>
      <sz val="12"/>
      <color indexed="62"/>
      <name val="Calibri"/>
      <family val="0"/>
    </font>
    <font>
      <b/>
      <sz val="13"/>
      <color indexed="8"/>
      <name val="Calibri"/>
      <family val="0"/>
    </font>
    <font>
      <b/>
      <sz val="14"/>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2"/>
      <color theme="1"/>
      <name val="Calibri"/>
      <family val="2"/>
    </font>
    <font>
      <i/>
      <sz val="11"/>
      <color theme="0" tint="-0.4999699890613556"/>
      <name val="Calibri"/>
      <family val="2"/>
    </font>
    <font>
      <sz val="11"/>
      <color theme="3"/>
      <name val="Calibri"/>
      <family val="2"/>
    </font>
    <font>
      <b/>
      <sz val="12"/>
      <color theme="1"/>
      <name val="Calibri"/>
      <family val="2"/>
    </font>
    <font>
      <i/>
      <sz val="11"/>
      <color theme="1"/>
      <name val="Calibri"/>
      <family val="2"/>
    </font>
    <font>
      <b/>
      <i/>
      <sz val="11"/>
      <color theme="1"/>
      <name val="Calibri"/>
      <family val="2"/>
    </font>
    <font>
      <b/>
      <sz val="11"/>
      <color theme="4" tint="-0.24997000396251678"/>
      <name val="Calibri"/>
      <family val="0"/>
    </font>
    <font>
      <sz val="11"/>
      <color theme="4" tint="-0.24997000396251678"/>
      <name val="Calibri"/>
      <family val="0"/>
    </font>
    <font>
      <i/>
      <sz val="11"/>
      <color theme="4" tint="-0.24997000396251678"/>
      <name val="Calibri"/>
      <family val="0"/>
    </font>
    <font>
      <b/>
      <sz val="12"/>
      <color theme="4" tint="-0.24997000396251678"/>
      <name val="Calibri"/>
      <family val="0"/>
    </font>
    <font>
      <b/>
      <sz val="13"/>
      <color theme="1"/>
      <name val="Calibri"/>
      <family val="0"/>
    </font>
    <font>
      <b/>
      <sz val="13"/>
      <color theme="4" tint="-0.24997000396251678"/>
      <name val="Calibri"/>
      <family val="0"/>
    </font>
    <font>
      <b/>
      <sz val="14"/>
      <color theme="1"/>
      <name val="Calibri"/>
      <family val="2"/>
    </font>
    <font>
      <sz val="9"/>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2"/>
        <bgColor indexed="64"/>
      </patternFill>
    </fill>
    <fill>
      <patternFill patternType="solid">
        <fgColor rgb="FFDA3CB1"/>
        <bgColor indexed="64"/>
      </patternFill>
    </fill>
    <fill>
      <patternFill patternType="solid">
        <fgColor rgb="FF7D3DC7"/>
        <bgColor indexed="64"/>
      </patternFill>
    </fill>
    <fill>
      <patternFill patternType="solid">
        <fgColor rgb="FF4457C4"/>
        <bgColor indexed="64"/>
      </patternFill>
    </fill>
    <fill>
      <patternFill patternType="solid">
        <fgColor rgb="FF76CF2B"/>
        <bgColor indexed="64"/>
      </patternFill>
    </fill>
    <fill>
      <patternFill patternType="solid">
        <fgColor rgb="FFCBE465"/>
        <bgColor indexed="64"/>
      </patternFill>
    </fill>
    <fill>
      <patternFill patternType="solid">
        <fgColor rgb="FFFFFF00"/>
        <bgColor indexed="64"/>
      </patternFill>
    </fill>
    <fill>
      <patternFill patternType="solid">
        <fgColor rgb="FFEC9C02"/>
        <bgColor indexed="64"/>
      </patternFill>
    </fill>
    <fill>
      <patternFill patternType="solid">
        <fgColor rgb="FFFF6600"/>
        <bgColor indexed="64"/>
      </patternFill>
    </fill>
    <fill>
      <patternFill patternType="solid">
        <fgColor rgb="FFFF000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2">
    <xf numFmtId="0" fontId="0" fillId="0" borderId="0" xfId="0" applyFont="1" applyAlignment="1">
      <alignment/>
    </xf>
    <xf numFmtId="0" fontId="0" fillId="0" borderId="10" xfId="0" applyBorder="1" applyAlignment="1">
      <alignment/>
    </xf>
    <xf numFmtId="164" fontId="0" fillId="0" borderId="0" xfId="0" applyNumberFormat="1" applyAlignment="1">
      <alignment/>
    </xf>
    <xf numFmtId="0" fontId="0" fillId="0" borderId="0" xfId="0" applyAlignment="1">
      <alignment horizontal="center"/>
    </xf>
    <xf numFmtId="0" fontId="48" fillId="0" borderId="0" xfId="0" applyFont="1" applyAlignment="1">
      <alignment vertical="center"/>
    </xf>
    <xf numFmtId="0" fontId="0" fillId="0" borderId="0" xfId="0" applyBorder="1" applyAlignment="1">
      <alignment/>
    </xf>
    <xf numFmtId="0" fontId="46" fillId="0" borderId="0" xfId="0" applyFont="1" applyAlignment="1">
      <alignment/>
    </xf>
    <xf numFmtId="0" fontId="46" fillId="0" borderId="0" xfId="0" applyFont="1" applyBorder="1" applyAlignment="1">
      <alignment/>
    </xf>
    <xf numFmtId="0" fontId="0" fillId="0" borderId="0" xfId="0" applyAlignment="1" applyProtection="1">
      <alignment/>
      <protection locked="0"/>
    </xf>
    <xf numFmtId="0" fontId="0" fillId="0" borderId="0" xfId="0" applyAlignment="1" applyProtection="1">
      <alignment horizontal="center"/>
      <protection/>
    </xf>
    <xf numFmtId="164" fontId="0" fillId="0" borderId="0" xfId="0" applyNumberFormat="1" applyAlignment="1">
      <alignment horizontal="center"/>
    </xf>
    <xf numFmtId="0" fontId="0" fillId="0" borderId="0" xfId="0" applyAlignment="1">
      <alignment horizontal="left"/>
    </xf>
    <xf numFmtId="174" fontId="49" fillId="0" borderId="0" xfId="42" applyNumberFormat="1" applyFont="1" applyAlignment="1">
      <alignment horizontal="center"/>
    </xf>
    <xf numFmtId="0" fontId="46" fillId="0" borderId="10" xfId="0" applyFont="1" applyBorder="1" applyAlignment="1">
      <alignment horizontal="center"/>
    </xf>
    <xf numFmtId="164" fontId="0" fillId="0" borderId="0" xfId="0" applyNumberFormat="1" applyBorder="1" applyAlignment="1">
      <alignment horizontal="center"/>
    </xf>
    <xf numFmtId="0" fontId="0" fillId="0" borderId="0" xfId="0" applyFill="1" applyAlignment="1">
      <alignment horizontal="center"/>
    </xf>
    <xf numFmtId="0" fontId="46" fillId="0" borderId="0" xfId="0" applyFont="1" applyBorder="1" applyAlignment="1">
      <alignment horizontal="center"/>
    </xf>
    <xf numFmtId="0" fontId="30" fillId="0" borderId="0" xfId="0" applyFont="1" applyFill="1" applyAlignment="1">
      <alignment horizontal="center"/>
    </xf>
    <xf numFmtId="164" fontId="50" fillId="0" borderId="0" xfId="0" applyNumberFormat="1" applyFont="1" applyBorder="1" applyAlignment="1">
      <alignment horizontal="center"/>
    </xf>
    <xf numFmtId="0" fontId="0" fillId="0" borderId="11" xfId="0" applyBorder="1" applyAlignment="1">
      <alignment horizontal="left"/>
    </xf>
    <xf numFmtId="174" fontId="49" fillId="0" borderId="12" xfId="42" applyNumberFormat="1" applyFont="1" applyBorder="1" applyAlignment="1">
      <alignment horizontal="center"/>
    </xf>
    <xf numFmtId="164" fontId="0" fillId="0" borderId="12" xfId="0" applyNumberFormat="1" applyBorder="1" applyAlignment="1">
      <alignment horizontal="center"/>
    </xf>
    <xf numFmtId="164" fontId="50" fillId="0" borderId="12" xfId="0" applyNumberFormat="1" applyFont="1" applyBorder="1" applyAlignment="1">
      <alignment horizontal="center"/>
    </xf>
    <xf numFmtId="164" fontId="50" fillId="0" borderId="13" xfId="0" applyNumberFormat="1" applyFont="1" applyBorder="1" applyAlignment="1">
      <alignment horizontal="center"/>
    </xf>
    <xf numFmtId="0" fontId="0" fillId="0" borderId="14" xfId="0" applyBorder="1" applyAlignment="1">
      <alignment horizontal="left"/>
    </xf>
    <xf numFmtId="174" fontId="49" fillId="0" borderId="0" xfId="42" applyNumberFormat="1" applyFont="1" applyBorder="1" applyAlignment="1">
      <alignment horizontal="center"/>
    </xf>
    <xf numFmtId="164" fontId="50" fillId="0" borderId="15" xfId="0" applyNumberFormat="1" applyFont="1" applyBorder="1" applyAlignment="1">
      <alignment horizontal="center"/>
    </xf>
    <xf numFmtId="0" fontId="0" fillId="0" borderId="16" xfId="0" applyBorder="1" applyAlignment="1">
      <alignment horizontal="left"/>
    </xf>
    <xf numFmtId="174" fontId="49" fillId="0" borderId="17" xfId="42" applyNumberFormat="1" applyFont="1" applyBorder="1" applyAlignment="1">
      <alignment horizontal="center"/>
    </xf>
    <xf numFmtId="164" fontId="0" fillId="0" borderId="17" xfId="0" applyNumberFormat="1" applyBorder="1" applyAlignment="1">
      <alignment horizontal="center"/>
    </xf>
    <xf numFmtId="164" fontId="0" fillId="0" borderId="18" xfId="0" applyNumberFormat="1" applyBorder="1" applyAlignment="1">
      <alignment horizontal="center"/>
    </xf>
    <xf numFmtId="0" fontId="0" fillId="33" borderId="0" xfId="0" applyFill="1" applyAlignment="1">
      <alignment horizontal="center"/>
    </xf>
    <xf numFmtId="0" fontId="0" fillId="0" borderId="0" xfId="0" applyAlignment="1">
      <alignment horizontal="center" wrapText="1"/>
    </xf>
    <xf numFmtId="164" fontId="51" fillId="0" borderId="0" xfId="0" applyNumberFormat="1" applyFont="1" applyAlignment="1">
      <alignment/>
    </xf>
    <xf numFmtId="0" fontId="51" fillId="0" borderId="0" xfId="0" applyFont="1" applyAlignment="1">
      <alignment/>
    </xf>
    <xf numFmtId="164" fontId="0" fillId="0" borderId="0" xfId="0" applyNumberFormat="1" applyBorder="1" applyAlignment="1" applyProtection="1">
      <alignment/>
      <protection/>
    </xf>
    <xf numFmtId="0" fontId="0" fillId="0" borderId="0" xfId="0" applyAlignment="1" applyProtection="1">
      <alignment/>
      <protection/>
    </xf>
    <xf numFmtId="0" fontId="0" fillId="0" borderId="0" xfId="0" applyFill="1" applyBorder="1" applyAlignment="1">
      <alignment/>
    </xf>
    <xf numFmtId="164" fontId="0" fillId="0" borderId="10" xfId="0" applyNumberFormat="1" applyBorder="1" applyAlignment="1">
      <alignment/>
    </xf>
    <xf numFmtId="0" fontId="0" fillId="0" borderId="0" xfId="0" applyBorder="1" applyAlignment="1" applyProtection="1">
      <alignment/>
      <protection locked="0"/>
    </xf>
    <xf numFmtId="164" fontId="0" fillId="0" borderId="0" xfId="0" applyNumberFormat="1" applyBorder="1" applyAlignment="1">
      <alignment/>
    </xf>
    <xf numFmtId="0" fontId="0" fillId="34" borderId="0" xfId="0" applyFill="1" applyAlignment="1">
      <alignment/>
    </xf>
    <xf numFmtId="0" fontId="0" fillId="34" borderId="0" xfId="0" applyFill="1" applyAlignment="1" applyProtection="1">
      <alignment/>
      <protection/>
    </xf>
    <xf numFmtId="0" fontId="0" fillId="34" borderId="0" xfId="0" applyFill="1" applyAlignment="1" applyProtection="1">
      <alignment/>
      <protection locked="0"/>
    </xf>
    <xf numFmtId="0" fontId="0" fillId="34" borderId="0" xfId="0" applyFill="1" applyBorder="1" applyAlignment="1">
      <alignment/>
    </xf>
    <xf numFmtId="0" fontId="0" fillId="34" borderId="0" xfId="0" applyFill="1" applyBorder="1" applyAlignment="1" applyProtection="1">
      <alignment/>
      <protection/>
    </xf>
    <xf numFmtId="0" fontId="0" fillId="34" borderId="0" xfId="0" applyFill="1" applyBorder="1" applyAlignment="1" applyProtection="1">
      <alignment/>
      <protection locked="0"/>
    </xf>
    <xf numFmtId="0" fontId="0" fillId="34" borderId="10" xfId="0" applyFill="1" applyBorder="1" applyAlignment="1">
      <alignment/>
    </xf>
    <xf numFmtId="0" fontId="0" fillId="34" borderId="10" xfId="0" applyFill="1" applyBorder="1" applyAlignment="1" applyProtection="1">
      <alignment/>
      <protection locked="0"/>
    </xf>
    <xf numFmtId="164" fontId="0" fillId="0" borderId="10" xfId="0" applyNumberFormat="1" applyBorder="1" applyAlignment="1" applyProtection="1">
      <alignment/>
      <protection locked="0"/>
    </xf>
    <xf numFmtId="0" fontId="52" fillId="0" borderId="0" xfId="0" applyFont="1" applyAlignment="1">
      <alignment/>
    </xf>
    <xf numFmtId="0" fontId="53" fillId="0" borderId="0" xfId="0" applyFont="1" applyAlignment="1">
      <alignment/>
    </xf>
    <xf numFmtId="0" fontId="0" fillId="0" borderId="10" xfId="0" applyBorder="1" applyAlignment="1" applyProtection="1">
      <alignment horizontal="left"/>
      <protection locked="0"/>
    </xf>
    <xf numFmtId="164" fontId="0" fillId="34" borderId="10" xfId="0" applyNumberFormat="1" applyFill="1" applyBorder="1" applyAlignment="1" applyProtection="1">
      <alignment/>
      <protection locked="0"/>
    </xf>
    <xf numFmtId="1" fontId="0" fillId="35" borderId="0" xfId="0" applyNumberFormat="1" applyFill="1" applyAlignment="1" applyProtection="1">
      <alignment horizontal="center"/>
      <protection/>
    </xf>
    <xf numFmtId="1" fontId="0" fillId="36" borderId="0" xfId="0" applyNumberFormat="1" applyFill="1" applyAlignment="1" applyProtection="1">
      <alignment horizontal="center"/>
      <protection/>
    </xf>
    <xf numFmtId="1" fontId="0" fillId="37" borderId="0" xfId="0" applyNumberFormat="1" applyFill="1" applyAlignment="1" applyProtection="1">
      <alignment horizontal="center"/>
      <protection/>
    </xf>
    <xf numFmtId="1" fontId="0" fillId="18" borderId="0" xfId="0" applyNumberFormat="1" applyFill="1" applyAlignment="1" applyProtection="1">
      <alignment horizontal="center"/>
      <protection/>
    </xf>
    <xf numFmtId="1" fontId="0" fillId="38" borderId="0" xfId="0" applyNumberFormat="1" applyFill="1" applyAlignment="1" applyProtection="1">
      <alignment horizontal="center"/>
      <protection/>
    </xf>
    <xf numFmtId="1" fontId="0" fillId="39" borderId="0" xfId="0" applyNumberFormat="1" applyFill="1" applyAlignment="1" applyProtection="1">
      <alignment horizontal="center"/>
      <protection/>
    </xf>
    <xf numFmtId="1" fontId="0" fillId="40" borderId="0" xfId="0" applyNumberFormat="1" applyFill="1" applyAlignment="1" applyProtection="1">
      <alignment horizontal="center"/>
      <protection/>
    </xf>
    <xf numFmtId="1" fontId="0" fillId="41" borderId="0" xfId="0" applyNumberFormat="1" applyFill="1" applyAlignment="1" applyProtection="1">
      <alignment horizontal="center"/>
      <protection/>
    </xf>
    <xf numFmtId="1" fontId="0" fillId="42" borderId="0" xfId="0" applyNumberFormat="1" applyFill="1" applyAlignment="1" applyProtection="1">
      <alignment horizontal="center"/>
      <protection/>
    </xf>
    <xf numFmtId="1" fontId="0" fillId="43" borderId="0" xfId="0" applyNumberFormat="1" applyFill="1" applyAlignment="1" applyProtection="1">
      <alignment horizontal="center"/>
      <protection/>
    </xf>
    <xf numFmtId="0" fontId="54" fillId="0" borderId="0" xfId="0" applyFont="1" applyAlignment="1">
      <alignment/>
    </xf>
    <xf numFmtId="0" fontId="55" fillId="0" borderId="0" xfId="0" applyFont="1" applyAlignment="1">
      <alignment/>
    </xf>
    <xf numFmtId="0" fontId="56" fillId="0" borderId="0" xfId="0" applyFont="1" applyAlignment="1">
      <alignment/>
    </xf>
    <xf numFmtId="164" fontId="55" fillId="0" borderId="0" xfId="0" applyNumberFormat="1" applyFont="1" applyAlignment="1">
      <alignment/>
    </xf>
    <xf numFmtId="0" fontId="57" fillId="0" borderId="0" xfId="0" applyFont="1" applyAlignment="1">
      <alignment/>
    </xf>
    <xf numFmtId="164" fontId="58" fillId="0" borderId="0" xfId="0" applyNumberFormat="1" applyFont="1" applyAlignment="1">
      <alignment/>
    </xf>
    <xf numFmtId="0" fontId="58" fillId="0" borderId="0" xfId="0" applyFont="1" applyAlignment="1">
      <alignment/>
    </xf>
    <xf numFmtId="164" fontId="59" fillId="0" borderId="0" xfId="0" applyNumberFormat="1" applyFont="1" applyAlignment="1">
      <alignment/>
    </xf>
    <xf numFmtId="0" fontId="59" fillId="0" borderId="0" xfId="0" applyFont="1" applyAlignment="1">
      <alignment/>
    </xf>
    <xf numFmtId="164" fontId="0" fillId="0" borderId="0" xfId="0" applyNumberFormat="1" applyAlignment="1" applyProtection="1">
      <alignment/>
      <protection locked="0"/>
    </xf>
    <xf numFmtId="164" fontId="0" fillId="0" borderId="0" xfId="0" applyNumberFormat="1" applyBorder="1" applyAlignment="1" applyProtection="1">
      <alignment/>
      <protection locked="0"/>
    </xf>
    <xf numFmtId="0" fontId="0" fillId="0" borderId="0" xfId="0" applyBorder="1" applyAlignment="1" applyProtection="1">
      <alignment horizontal="left"/>
      <protection locked="0"/>
    </xf>
    <xf numFmtId="0" fontId="60" fillId="0" borderId="0" xfId="0" applyFont="1" applyAlignment="1">
      <alignment horizontal="center" vertical="center"/>
    </xf>
    <xf numFmtId="0" fontId="61" fillId="0" borderId="0" xfId="0" applyFont="1" applyAlignment="1">
      <alignment horizontal="left" vertical="center" wrapText="1"/>
    </xf>
    <xf numFmtId="0" fontId="46" fillId="0" borderId="0" xfId="0" applyFont="1" applyAlignment="1">
      <alignment horizontal="left"/>
    </xf>
    <xf numFmtId="0" fontId="0" fillId="44" borderId="0" xfId="0" applyFill="1" applyAlignment="1">
      <alignment horizontal="center"/>
    </xf>
    <xf numFmtId="0" fontId="0" fillId="40" borderId="0" xfId="0" applyFill="1" applyAlignment="1">
      <alignment horizontal="center"/>
    </xf>
    <xf numFmtId="0" fontId="0" fillId="42" borderId="0" xfId="0"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933450</xdr:colOff>
      <xdr:row>1</xdr:row>
      <xdr:rowOff>152400</xdr:rowOff>
    </xdr:to>
    <xdr:pic>
      <xdr:nvPicPr>
        <xdr:cNvPr id="1" name="Picture 2"/>
        <xdr:cNvPicPr preferRelativeResize="1">
          <a:picLocks noChangeAspect="1"/>
        </xdr:cNvPicPr>
      </xdr:nvPicPr>
      <xdr:blipFill>
        <a:blip r:embed="rId1"/>
        <a:stretch>
          <a:fillRect/>
        </a:stretch>
      </xdr:blipFill>
      <xdr:spPr>
        <a:xfrm>
          <a:off x="76200" y="28575"/>
          <a:ext cx="8572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xdr:colOff>
      <xdr:row>21</xdr:row>
      <xdr:rowOff>9525</xdr:rowOff>
    </xdr:to>
    <xdr:pic>
      <xdr:nvPicPr>
        <xdr:cNvPr id="1" name="Picture 1"/>
        <xdr:cNvPicPr preferRelativeResize="1">
          <a:picLocks noChangeAspect="1"/>
        </xdr:cNvPicPr>
      </xdr:nvPicPr>
      <xdr:blipFill>
        <a:blip r:embed="rId1"/>
        <a:stretch>
          <a:fillRect/>
        </a:stretch>
      </xdr:blipFill>
      <xdr:spPr>
        <a:xfrm>
          <a:off x="0" y="0"/>
          <a:ext cx="5629275" cy="429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0</xdr:col>
      <xdr:colOff>904875</xdr:colOff>
      <xdr:row>1</xdr:row>
      <xdr:rowOff>180975</xdr:rowOff>
    </xdr:to>
    <xdr:pic>
      <xdr:nvPicPr>
        <xdr:cNvPr id="1" name="Picture 2"/>
        <xdr:cNvPicPr preferRelativeResize="1">
          <a:picLocks noChangeAspect="1"/>
        </xdr:cNvPicPr>
      </xdr:nvPicPr>
      <xdr:blipFill>
        <a:blip r:embed="rId1"/>
        <a:stretch>
          <a:fillRect/>
        </a:stretch>
      </xdr:blipFill>
      <xdr:spPr>
        <a:xfrm>
          <a:off x="47625" y="47625"/>
          <a:ext cx="8572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L22"/>
  <sheetViews>
    <sheetView windowProtection="1" showGridLines="0" tabSelected="1" workbookViewId="0" topLeftCell="A1">
      <selection activeCell="G3" sqref="G3"/>
    </sheetView>
  </sheetViews>
  <sheetFormatPr defaultColWidth="8.8515625" defaultRowHeight="15"/>
  <cols>
    <col min="1" max="1" width="24.421875" style="0" customWidth="1"/>
    <col min="2" max="2" width="10.421875" style="0" customWidth="1"/>
    <col min="3" max="3" width="5.7109375" style="0" customWidth="1"/>
    <col min="4" max="4" width="7.8515625" style="0" customWidth="1"/>
    <col min="5" max="5" width="10.421875" style="0" customWidth="1"/>
    <col min="6" max="6" width="1.7109375" style="0" bestFit="1" customWidth="1"/>
    <col min="7" max="7" width="5.28125" style="0" bestFit="1" customWidth="1"/>
    <col min="8" max="8" width="14.00390625" style="0" hidden="1" customWidth="1"/>
    <col min="9" max="9" width="13.28125" style="0" hidden="1" customWidth="1"/>
    <col min="10" max="10" width="5.140625" style="0" hidden="1" customWidth="1"/>
    <col min="11" max="11" width="4.00390625" style="0" customWidth="1"/>
    <col min="12" max="12" width="97.00390625" style="50" customWidth="1"/>
  </cols>
  <sheetData>
    <row r="1" spans="1:11" ht="31.5" customHeight="1">
      <c r="A1" s="76" t="s">
        <v>40</v>
      </c>
      <c r="B1" s="76"/>
      <c r="C1" s="76"/>
      <c r="D1" s="76"/>
      <c r="E1" s="76"/>
      <c r="F1" s="76"/>
      <c r="G1" s="76"/>
      <c r="H1" s="76"/>
      <c r="I1" s="76"/>
      <c r="J1" s="76"/>
      <c r="K1" s="76"/>
    </row>
    <row r="2" spans="1:12" ht="39.75" customHeight="1">
      <c r="A2" s="52" t="s">
        <v>52</v>
      </c>
      <c r="C2" s="6"/>
      <c r="D2" s="6"/>
      <c r="F2" s="4"/>
      <c r="L2" s="51" t="s">
        <v>33</v>
      </c>
    </row>
    <row r="3" spans="1:12" ht="24.75" customHeight="1">
      <c r="A3" s="7" t="s">
        <v>28</v>
      </c>
      <c r="B3" s="7"/>
      <c r="C3" s="7"/>
      <c r="D3" s="7"/>
      <c r="F3" s="35"/>
      <c r="G3" s="49">
        <v>55</v>
      </c>
      <c r="L3" s="50" t="s">
        <v>34</v>
      </c>
    </row>
    <row r="4" spans="1:10" ht="27.75" customHeight="1">
      <c r="A4" s="6" t="s">
        <v>29</v>
      </c>
      <c r="B4" s="6"/>
      <c r="C4" s="6"/>
      <c r="D4" s="6"/>
      <c r="F4" s="9"/>
      <c r="G4" s="9"/>
      <c r="H4" s="32" t="s">
        <v>25</v>
      </c>
      <c r="I4" s="32" t="s">
        <v>26</v>
      </c>
      <c r="J4" s="32" t="s">
        <v>6</v>
      </c>
    </row>
    <row r="5" spans="1:12" ht="18.75" customHeight="1">
      <c r="A5" s="41" t="s">
        <v>1</v>
      </c>
      <c r="B5" s="41"/>
      <c r="C5" s="41"/>
      <c r="D5" s="41"/>
      <c r="E5" s="41"/>
      <c r="F5" s="42"/>
      <c r="G5" s="43">
        <v>3</v>
      </c>
      <c r="H5" s="2">
        <v>2.25</v>
      </c>
      <c r="I5">
        <f>IF(G5/2&gt;2,ROUNDUP(G5/2,0),IF(G5="",0,MIN(G5,2)))</f>
        <v>2</v>
      </c>
      <c r="J5" s="2">
        <f aca="true" t="shared" si="0" ref="J5:J12">I5*H5</f>
        <v>4.5</v>
      </c>
      <c r="L5" s="50" t="s">
        <v>35</v>
      </c>
    </row>
    <row r="6" spans="1:12" ht="18.75" customHeight="1">
      <c r="A6" t="s">
        <v>2</v>
      </c>
      <c r="F6" s="36"/>
      <c r="G6" s="8">
        <v>3</v>
      </c>
      <c r="H6" s="2">
        <v>0.5</v>
      </c>
      <c r="I6">
        <f>G6</f>
        <v>3</v>
      </c>
      <c r="J6" s="2">
        <f t="shared" si="0"/>
        <v>1.5</v>
      </c>
      <c r="L6" s="50" t="s">
        <v>37</v>
      </c>
    </row>
    <row r="7" spans="1:12" ht="18.75" customHeight="1">
      <c r="A7" s="41" t="s">
        <v>3</v>
      </c>
      <c r="B7" s="41"/>
      <c r="C7" s="41"/>
      <c r="D7" s="41"/>
      <c r="E7" s="41"/>
      <c r="F7" s="42"/>
      <c r="G7" s="43">
        <v>1</v>
      </c>
      <c r="H7" s="2">
        <v>1</v>
      </c>
      <c r="I7">
        <f>G7</f>
        <v>1</v>
      </c>
      <c r="J7" s="2">
        <f t="shared" si="0"/>
        <v>1</v>
      </c>
      <c r="L7" s="50" t="s">
        <v>38</v>
      </c>
    </row>
    <row r="8" spans="1:12" ht="18.75" customHeight="1">
      <c r="A8" t="s">
        <v>4</v>
      </c>
      <c r="F8" s="36"/>
      <c r="G8" s="8">
        <v>1</v>
      </c>
      <c r="H8" s="2">
        <v>2</v>
      </c>
      <c r="I8">
        <f>G8</f>
        <v>1</v>
      </c>
      <c r="J8" s="2">
        <f t="shared" si="0"/>
        <v>2</v>
      </c>
      <c r="L8" s="50" t="s">
        <v>39</v>
      </c>
    </row>
    <row r="9" spans="1:10" ht="18.75" customHeight="1">
      <c r="A9" t="s">
        <v>43</v>
      </c>
      <c r="F9" s="36"/>
      <c r="G9" s="8">
        <v>1</v>
      </c>
      <c r="H9" s="2">
        <v>2</v>
      </c>
      <c r="I9">
        <f>G9</f>
        <v>1</v>
      </c>
      <c r="J9" s="2">
        <f t="shared" si="0"/>
        <v>2</v>
      </c>
    </row>
    <row r="10" spans="1:10" ht="18.75" customHeight="1">
      <c r="A10" s="44" t="s">
        <v>5</v>
      </c>
      <c r="B10" s="44"/>
      <c r="C10" s="44"/>
      <c r="D10" s="44"/>
      <c r="E10" s="44"/>
      <c r="F10" s="45"/>
      <c r="G10" s="46">
        <v>3</v>
      </c>
      <c r="H10" s="40">
        <v>3</v>
      </c>
      <c r="I10">
        <f>IF(G10&gt;0,ROUNDUP(G10/4,0),0)</f>
        <v>1</v>
      </c>
      <c r="J10" s="2">
        <f t="shared" si="0"/>
        <v>3</v>
      </c>
    </row>
    <row r="11" spans="1:12" ht="18.75" customHeight="1">
      <c r="A11" s="37" t="s">
        <v>46</v>
      </c>
      <c r="B11" s="37"/>
      <c r="C11" s="37"/>
      <c r="D11" s="37"/>
      <c r="E11" s="5"/>
      <c r="F11" s="5"/>
      <c r="G11" s="39">
        <v>0</v>
      </c>
      <c r="H11" s="40">
        <v>4</v>
      </c>
      <c r="I11">
        <f>IF(G11&gt;0,ROUNDUP(G11/4,0),0)</f>
        <v>0</v>
      </c>
      <c r="J11" s="2">
        <f t="shared" si="0"/>
        <v>0</v>
      </c>
      <c r="L11" s="50" t="s">
        <v>47</v>
      </c>
    </row>
    <row r="12" spans="1:10" ht="18.75" customHeight="1">
      <c r="A12" s="47" t="s">
        <v>32</v>
      </c>
      <c r="B12" s="47"/>
      <c r="C12" s="47" t="s">
        <v>45</v>
      </c>
      <c r="D12" s="53">
        <v>0</v>
      </c>
      <c r="E12" s="47"/>
      <c r="F12" s="47"/>
      <c r="G12" s="48">
        <v>0</v>
      </c>
      <c r="H12" s="38">
        <f>D12</f>
        <v>0</v>
      </c>
      <c r="I12" s="1">
        <f>IF(G12&gt;0,1,0)</f>
        <v>0</v>
      </c>
      <c r="J12" s="38">
        <f t="shared" si="0"/>
        <v>0</v>
      </c>
    </row>
    <row r="13" spans="1:12" ht="24" customHeight="1">
      <c r="A13" t="s">
        <v>30</v>
      </c>
      <c r="F13" s="2"/>
      <c r="G13" s="2">
        <f>MAX(J5:J12)</f>
        <v>4.5</v>
      </c>
      <c r="L13" s="50" t="s">
        <v>44</v>
      </c>
    </row>
    <row r="14" spans="1:7" ht="48.75" customHeight="1">
      <c r="A14" s="34" t="s">
        <v>56</v>
      </c>
      <c r="G14" s="5"/>
    </row>
    <row r="15" spans="1:12" ht="13.5" customHeight="1">
      <c r="A15" s="6" t="s">
        <v>0</v>
      </c>
      <c r="B15" s="6"/>
      <c r="C15" s="6"/>
      <c r="D15" s="6"/>
      <c r="E15" s="69">
        <f>TRUNC(G13*60*8.33*(99-G3)/3413,0)</f>
        <v>28</v>
      </c>
      <c r="F15" s="69" t="s">
        <v>27</v>
      </c>
      <c r="G15" s="69">
        <f>TRUNC(G13*60*8.33*(105-G3)/3413,0)</f>
        <v>32</v>
      </c>
      <c r="L15" s="50" t="s">
        <v>36</v>
      </c>
    </row>
    <row r="16" spans="1:7" ht="15.75">
      <c r="A16" s="6" t="s">
        <v>31</v>
      </c>
      <c r="B16" s="6"/>
      <c r="C16" s="6"/>
      <c r="D16" s="6"/>
      <c r="E16" s="70"/>
      <c r="F16" s="70"/>
      <c r="G16" s="70"/>
    </row>
    <row r="17" spans="1:7" ht="48.75" customHeight="1">
      <c r="A17" s="68" t="s">
        <v>57</v>
      </c>
      <c r="B17" s="6"/>
      <c r="C17" s="6"/>
      <c r="D17" s="6"/>
      <c r="E17" s="70"/>
      <c r="F17" s="70"/>
      <c r="G17" s="70"/>
    </row>
    <row r="18" spans="1:12" ht="15.75">
      <c r="A18" s="64" t="s">
        <v>0</v>
      </c>
      <c r="B18" s="64"/>
      <c r="C18" s="64"/>
      <c r="D18" s="64"/>
      <c r="E18" s="71">
        <f>TRUNC(2.5*60*8.33*(130-G3)/3413,0)</f>
        <v>27</v>
      </c>
      <c r="F18" s="72" t="s">
        <v>27</v>
      </c>
      <c r="G18" s="71">
        <f>TRUNC(3*60*8.33*(130-G3)/3413,0)</f>
        <v>32</v>
      </c>
      <c r="H18" s="65"/>
      <c r="I18" s="65"/>
      <c r="J18" s="65"/>
      <c r="K18" s="65"/>
      <c r="L18" s="66" t="s">
        <v>55</v>
      </c>
    </row>
    <row r="19" spans="1:12" ht="13.5">
      <c r="A19" s="64" t="s">
        <v>54</v>
      </c>
      <c r="B19" s="64"/>
      <c r="C19" s="64"/>
      <c r="D19" s="64"/>
      <c r="E19" s="65"/>
      <c r="F19" s="65"/>
      <c r="G19" s="67"/>
      <c r="H19" s="65"/>
      <c r="I19" s="65"/>
      <c r="J19" s="65"/>
      <c r="K19" s="65"/>
      <c r="L19" s="66"/>
    </row>
    <row r="20" spans="1:12" ht="13.5">
      <c r="A20" s="64" t="s">
        <v>41</v>
      </c>
      <c r="B20" s="64"/>
      <c r="C20" s="64"/>
      <c r="D20" s="64"/>
      <c r="E20" s="65"/>
      <c r="F20" s="65"/>
      <c r="G20" s="65"/>
      <c r="H20" s="65"/>
      <c r="I20" s="65"/>
      <c r="J20" s="65"/>
      <c r="K20" s="65"/>
      <c r="L20" s="66"/>
    </row>
    <row r="22" spans="1:11" ht="129" customHeight="1">
      <c r="A22" s="77" t="s">
        <v>42</v>
      </c>
      <c r="B22" s="77"/>
      <c r="C22" s="77"/>
      <c r="D22" s="77"/>
      <c r="E22" s="77"/>
      <c r="F22" s="77"/>
      <c r="G22" s="77"/>
      <c r="H22" s="77"/>
      <c r="I22" s="77"/>
      <c r="J22" s="77"/>
      <c r="K22" s="77"/>
    </row>
  </sheetData>
  <sheetProtection sheet="1" selectLockedCells="1"/>
  <mergeCells count="2">
    <mergeCell ref="A1:K1"/>
    <mergeCell ref="A22:K22"/>
  </mergeCell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22:J23"/>
  <sheetViews>
    <sheetView windowProtection="1" showGridLines="0" workbookViewId="0" topLeftCell="A1">
      <selection activeCell="N29" sqref="N29"/>
    </sheetView>
  </sheetViews>
  <sheetFormatPr defaultColWidth="8.8515625" defaultRowHeight="15"/>
  <cols>
    <col min="1" max="10" width="8.421875" style="0" customWidth="1"/>
  </cols>
  <sheetData>
    <row r="21" ht="37.5" customHeight="1"/>
    <row r="22" spans="1:10" ht="15">
      <c r="A22" s="78" t="s">
        <v>53</v>
      </c>
      <c r="B22" s="78"/>
      <c r="C22" s="78"/>
      <c r="D22" s="78"/>
      <c r="E22" s="78"/>
      <c r="F22" s="78"/>
      <c r="G22" s="78"/>
      <c r="H22" s="78"/>
      <c r="I22" s="78"/>
      <c r="J22" s="78"/>
    </row>
    <row r="23" spans="1:10" ht="13.5">
      <c r="A23" s="54">
        <v>35</v>
      </c>
      <c r="B23" s="55">
        <v>37</v>
      </c>
      <c r="C23" s="56">
        <v>42</v>
      </c>
      <c r="D23" s="57">
        <v>47</v>
      </c>
      <c r="E23" s="58">
        <v>52</v>
      </c>
      <c r="F23" s="59">
        <v>57</v>
      </c>
      <c r="G23" s="60">
        <v>62</v>
      </c>
      <c r="H23" s="61">
        <v>67</v>
      </c>
      <c r="I23" s="62">
        <v>72</v>
      </c>
      <c r="J23" s="63">
        <v>77</v>
      </c>
    </row>
  </sheetData>
  <sheetProtection sheet="1" objects="1" scenarios="1" selectLockedCells="1" selectUnlockedCells="1"/>
  <mergeCells count="1">
    <mergeCell ref="A22:J22"/>
  </mergeCells>
  <printOption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dimension ref="A1:O22"/>
  <sheetViews>
    <sheetView windowProtection="1" showGridLines="0" workbookViewId="0" topLeftCell="A1">
      <selection activeCell="Q30" sqref="Q30"/>
    </sheetView>
  </sheetViews>
  <sheetFormatPr defaultColWidth="8.8515625" defaultRowHeight="15"/>
  <cols>
    <col min="1" max="1" width="10.8515625" style="3" customWidth="1"/>
    <col min="2" max="2" width="9.421875" style="3" bestFit="1" customWidth="1"/>
    <col min="3" max="6" width="10.7109375" style="3" customWidth="1"/>
    <col min="7" max="9" width="9.140625" style="3" customWidth="1"/>
    <col min="10" max="13" width="8.8515625" style="0" customWidth="1"/>
    <col min="14" max="14" width="2.00390625" style="0" customWidth="1"/>
  </cols>
  <sheetData>
    <row r="1" spans="10:15" ht="13.5">
      <c r="J1" s="79" t="s">
        <v>16</v>
      </c>
      <c r="K1" s="79"/>
      <c r="L1" s="79"/>
      <c r="M1" s="79"/>
      <c r="N1" s="17"/>
      <c r="O1" s="31" t="s">
        <v>24</v>
      </c>
    </row>
    <row r="2" spans="7:10" ht="13.5">
      <c r="G2" s="80" t="s">
        <v>15</v>
      </c>
      <c r="H2" s="80"/>
      <c r="I2" s="80"/>
      <c r="J2" s="80"/>
    </row>
    <row r="3" spans="4:10" ht="13.5">
      <c r="D3" s="81" t="s">
        <v>63</v>
      </c>
      <c r="E3" s="81"/>
      <c r="F3" s="81"/>
      <c r="G3" s="81"/>
      <c r="H3" s="15"/>
      <c r="I3" s="15"/>
      <c r="J3" s="15"/>
    </row>
    <row r="4" spans="1:15" ht="13.5">
      <c r="A4" s="11" t="s">
        <v>17</v>
      </c>
      <c r="D4" s="15">
        <v>80</v>
      </c>
      <c r="E4" s="15">
        <v>75</v>
      </c>
      <c r="F4" s="15">
        <v>70</v>
      </c>
      <c r="G4" s="15">
        <v>65</v>
      </c>
      <c r="H4" s="15">
        <v>60</v>
      </c>
      <c r="I4" s="15">
        <v>55</v>
      </c>
      <c r="J4" s="15">
        <v>50</v>
      </c>
      <c r="K4" s="15">
        <v>48</v>
      </c>
      <c r="L4" s="15">
        <f>M4+5</f>
        <v>45</v>
      </c>
      <c r="M4" s="15">
        <v>40</v>
      </c>
      <c r="N4" s="15"/>
      <c r="O4" s="15"/>
    </row>
    <row r="5" spans="1:15" ht="13.5">
      <c r="A5" s="11" t="s">
        <v>64</v>
      </c>
      <c r="D5" s="3">
        <f>115-D4</f>
        <v>35</v>
      </c>
      <c r="E5" s="3">
        <f>115-E4</f>
        <v>40</v>
      </c>
      <c r="F5" s="3">
        <f aca="true" t="shared" si="0" ref="F5:M5">115-F4</f>
        <v>45</v>
      </c>
      <c r="G5" s="3">
        <f t="shared" si="0"/>
        <v>50</v>
      </c>
      <c r="H5" s="3">
        <f t="shared" si="0"/>
        <v>55</v>
      </c>
      <c r="I5" s="3">
        <f t="shared" si="0"/>
        <v>60</v>
      </c>
      <c r="J5" s="3">
        <f t="shared" si="0"/>
        <v>65</v>
      </c>
      <c r="K5" s="3">
        <f t="shared" si="0"/>
        <v>67</v>
      </c>
      <c r="L5" s="3">
        <f t="shared" si="0"/>
        <v>70</v>
      </c>
      <c r="M5" s="3">
        <f t="shared" si="0"/>
        <v>75</v>
      </c>
      <c r="N5" s="3"/>
      <c r="O5" s="3">
        <v>77</v>
      </c>
    </row>
    <row r="6" spans="1:15" ht="13.5">
      <c r="A6" s="13" t="s">
        <v>8</v>
      </c>
      <c r="B6" s="13" t="s">
        <v>7</v>
      </c>
      <c r="C6" s="13" t="s">
        <v>11</v>
      </c>
      <c r="D6" s="16" t="s">
        <v>6</v>
      </c>
      <c r="E6" s="16" t="s">
        <v>6</v>
      </c>
      <c r="F6" s="16" t="s">
        <v>6</v>
      </c>
      <c r="G6" s="16" t="s">
        <v>6</v>
      </c>
      <c r="H6" s="16" t="s">
        <v>6</v>
      </c>
      <c r="I6" s="16" t="s">
        <v>6</v>
      </c>
      <c r="J6" s="16" t="s">
        <v>6</v>
      </c>
      <c r="K6" s="16" t="s">
        <v>6</v>
      </c>
      <c r="L6" s="16" t="s">
        <v>6</v>
      </c>
      <c r="M6" s="16" t="s">
        <v>6</v>
      </c>
      <c r="N6" s="16"/>
      <c r="O6" s="13" t="s">
        <v>6</v>
      </c>
    </row>
    <row r="7" spans="1:15" ht="13.5">
      <c r="A7" s="11" t="s">
        <v>22</v>
      </c>
      <c r="B7" s="12">
        <f aca="true" t="shared" si="1" ref="B7:B15">C7*3413</f>
        <v>47782</v>
      </c>
      <c r="C7" s="10">
        <v>14</v>
      </c>
      <c r="D7" s="18">
        <f aca="true" t="shared" si="2" ref="D7:F15">$B7/(8.33*D$5*60)</f>
        <v>2.7314925970388155</v>
      </c>
      <c r="E7" s="18">
        <f t="shared" si="2"/>
        <v>2.3900560224089635</v>
      </c>
      <c r="F7" s="18">
        <f t="shared" si="2"/>
        <v>2.124494242141301</v>
      </c>
      <c r="G7" s="18">
        <f aca="true" t="shared" si="3" ref="G7:M15">$B7/(8.33*G$5*60)</f>
        <v>1.912044817927171</v>
      </c>
      <c r="H7" s="18">
        <f t="shared" si="3"/>
        <v>1.7382225617519735</v>
      </c>
      <c r="I7" s="18">
        <f t="shared" si="3"/>
        <v>1.5933706816059756</v>
      </c>
      <c r="J7" s="18">
        <f t="shared" si="3"/>
        <v>1.4708037060978236</v>
      </c>
      <c r="K7" s="18">
        <f t="shared" si="3"/>
        <v>1.4268991178560977</v>
      </c>
      <c r="L7" s="18">
        <f t="shared" si="3"/>
        <v>1.3657462985194078</v>
      </c>
      <c r="M7" s="18">
        <f t="shared" si="3"/>
        <v>1.2746965452847805</v>
      </c>
      <c r="N7" s="16"/>
      <c r="O7" s="18">
        <f aca="true" t="shared" si="4" ref="O7:O15">$B7/(8.33*O$5*60)</f>
        <v>1.2415875441085527</v>
      </c>
    </row>
    <row r="8" spans="1:15" ht="13.5">
      <c r="A8" s="11" t="s">
        <v>23</v>
      </c>
      <c r="B8" s="12">
        <f t="shared" si="1"/>
        <v>54608</v>
      </c>
      <c r="C8" s="10">
        <v>16</v>
      </c>
      <c r="D8" s="18">
        <f t="shared" si="2"/>
        <v>3.1217058251872176</v>
      </c>
      <c r="E8" s="18">
        <f t="shared" si="2"/>
        <v>2.7314925970388155</v>
      </c>
      <c r="F8" s="18">
        <f t="shared" si="2"/>
        <v>2.427993419590058</v>
      </c>
      <c r="G8" s="18">
        <f t="shared" si="3"/>
        <v>2.1851940776310523</v>
      </c>
      <c r="H8" s="18">
        <f t="shared" si="3"/>
        <v>1.986540070573684</v>
      </c>
      <c r="I8" s="18">
        <f t="shared" si="3"/>
        <v>1.8209950646925437</v>
      </c>
      <c r="J8" s="18">
        <f t="shared" si="3"/>
        <v>1.6809185212546556</v>
      </c>
      <c r="K8" s="18">
        <f t="shared" si="3"/>
        <v>1.6307418489783974</v>
      </c>
      <c r="L8" s="18">
        <f t="shared" si="3"/>
        <v>1.5608529125936088</v>
      </c>
      <c r="M8" s="18">
        <f t="shared" si="3"/>
        <v>1.456796051754035</v>
      </c>
      <c r="N8" s="16"/>
      <c r="O8" s="18">
        <f t="shared" si="4"/>
        <v>1.4189571932669172</v>
      </c>
    </row>
    <row r="9" spans="1:15" ht="13.5">
      <c r="A9" s="11" t="s">
        <v>13</v>
      </c>
      <c r="B9" s="12">
        <f t="shared" si="1"/>
        <v>61434</v>
      </c>
      <c r="C9" s="10">
        <v>18</v>
      </c>
      <c r="D9" s="18">
        <f t="shared" si="2"/>
        <v>3.51191905333562</v>
      </c>
      <c r="E9" s="18">
        <f t="shared" si="2"/>
        <v>3.0729291716686675</v>
      </c>
      <c r="F9" s="18">
        <f t="shared" si="2"/>
        <v>2.7314925970388155</v>
      </c>
      <c r="G9" s="18">
        <f t="shared" si="3"/>
        <v>2.458343337334934</v>
      </c>
      <c r="H9" s="18">
        <f t="shared" si="3"/>
        <v>2.2348575793953946</v>
      </c>
      <c r="I9" s="18">
        <f t="shared" si="3"/>
        <v>2.0486194477791115</v>
      </c>
      <c r="J9" s="18">
        <f t="shared" si="3"/>
        <v>1.8910333364114875</v>
      </c>
      <c r="K9" s="18">
        <f t="shared" si="3"/>
        <v>1.834584580100697</v>
      </c>
      <c r="L9" s="18">
        <f t="shared" si="3"/>
        <v>1.75595952666781</v>
      </c>
      <c r="M9" s="18">
        <f t="shared" si="3"/>
        <v>1.6388955582232894</v>
      </c>
      <c r="N9" s="10"/>
      <c r="O9" s="18">
        <f t="shared" si="4"/>
        <v>1.5963268424252819</v>
      </c>
    </row>
    <row r="10" spans="1:15" ht="15" thickBot="1">
      <c r="A10" s="11" t="s">
        <v>12</v>
      </c>
      <c r="B10" s="12">
        <f t="shared" si="1"/>
        <v>75086</v>
      </c>
      <c r="C10" s="10">
        <v>22</v>
      </c>
      <c r="D10" s="18">
        <f t="shared" si="2"/>
        <v>4.292345509632424</v>
      </c>
      <c r="E10" s="18">
        <f t="shared" si="2"/>
        <v>3.7558023209283715</v>
      </c>
      <c r="F10" s="18">
        <f t="shared" si="2"/>
        <v>3.33849095193633</v>
      </c>
      <c r="G10" s="18">
        <f t="shared" si="3"/>
        <v>3.004641856742697</v>
      </c>
      <c r="H10" s="18">
        <f t="shared" si="3"/>
        <v>2.7314925970388155</v>
      </c>
      <c r="I10" s="18">
        <f t="shared" si="3"/>
        <v>2.5038682139522477</v>
      </c>
      <c r="J10" s="18">
        <f t="shared" si="3"/>
        <v>2.311262966725151</v>
      </c>
      <c r="K10" s="18">
        <f t="shared" si="3"/>
        <v>2.2422700423452966</v>
      </c>
      <c r="L10" s="18">
        <f t="shared" si="3"/>
        <v>2.146172754816212</v>
      </c>
      <c r="M10" s="18">
        <f t="shared" si="3"/>
        <v>2.0030945711617982</v>
      </c>
      <c r="N10" s="14"/>
      <c r="O10" s="18">
        <f t="shared" si="4"/>
        <v>1.9510661407420111</v>
      </c>
    </row>
    <row r="11" spans="1:15" ht="13.5">
      <c r="A11" s="19" t="s">
        <v>9</v>
      </c>
      <c r="B11" s="20">
        <f t="shared" si="1"/>
        <v>95564</v>
      </c>
      <c r="C11" s="21">
        <v>28</v>
      </c>
      <c r="D11" s="22">
        <f t="shared" si="2"/>
        <v>5.462985194077631</v>
      </c>
      <c r="E11" s="22">
        <f t="shared" si="2"/>
        <v>4.780112044817927</v>
      </c>
      <c r="F11" s="22">
        <f t="shared" si="2"/>
        <v>4.248988484282602</v>
      </c>
      <c r="G11" s="22">
        <f t="shared" si="3"/>
        <v>3.824089635854342</v>
      </c>
      <c r="H11" s="22">
        <f t="shared" si="3"/>
        <v>3.476445123503947</v>
      </c>
      <c r="I11" s="22">
        <f t="shared" si="3"/>
        <v>3.1867413632119512</v>
      </c>
      <c r="J11" s="22">
        <f t="shared" si="3"/>
        <v>2.9416074121956473</v>
      </c>
      <c r="K11" s="22">
        <f t="shared" si="3"/>
        <v>2.8537982357121954</v>
      </c>
      <c r="L11" s="22">
        <f t="shared" si="3"/>
        <v>2.7314925970388155</v>
      </c>
      <c r="M11" s="22">
        <f t="shared" si="3"/>
        <v>2.549393090569561</v>
      </c>
      <c r="N11" s="21"/>
      <c r="O11" s="23">
        <f t="shared" si="4"/>
        <v>2.4831750882171053</v>
      </c>
    </row>
    <row r="12" spans="1:15" ht="13.5">
      <c r="A12" s="24" t="s">
        <v>10</v>
      </c>
      <c r="B12" s="25">
        <f t="shared" si="1"/>
        <v>109216</v>
      </c>
      <c r="C12" s="14">
        <v>32</v>
      </c>
      <c r="D12" s="18">
        <f t="shared" si="2"/>
        <v>6.243411650374435</v>
      </c>
      <c r="E12" s="18">
        <f t="shared" si="2"/>
        <v>5.462985194077631</v>
      </c>
      <c r="F12" s="18">
        <f t="shared" si="2"/>
        <v>4.855986839180116</v>
      </c>
      <c r="G12" s="18">
        <f t="shared" si="3"/>
        <v>4.370388155262105</v>
      </c>
      <c r="H12" s="18">
        <f t="shared" si="3"/>
        <v>3.973080141147368</v>
      </c>
      <c r="I12" s="18">
        <f t="shared" si="3"/>
        <v>3.6419901293850874</v>
      </c>
      <c r="J12" s="18">
        <f t="shared" si="3"/>
        <v>3.361837042509311</v>
      </c>
      <c r="K12" s="18">
        <f t="shared" si="3"/>
        <v>3.2614836979567947</v>
      </c>
      <c r="L12" s="18">
        <f t="shared" si="3"/>
        <v>3.1217058251872176</v>
      </c>
      <c r="M12" s="18">
        <f t="shared" si="3"/>
        <v>2.91359210350807</v>
      </c>
      <c r="N12" s="14"/>
      <c r="O12" s="26">
        <f t="shared" si="4"/>
        <v>2.8379143865338343</v>
      </c>
    </row>
    <row r="13" spans="1:15" ht="15" thickBot="1">
      <c r="A13" s="27" t="s">
        <v>14</v>
      </c>
      <c r="B13" s="28">
        <f t="shared" si="1"/>
        <v>150172</v>
      </c>
      <c r="C13" s="29">
        <v>44</v>
      </c>
      <c r="D13" s="29">
        <f t="shared" si="2"/>
        <v>8.584691019264849</v>
      </c>
      <c r="E13" s="29">
        <f t="shared" si="2"/>
        <v>7.511604641856743</v>
      </c>
      <c r="F13" s="29">
        <f t="shared" si="2"/>
        <v>6.67698190387266</v>
      </c>
      <c r="G13" s="29">
        <f t="shared" si="3"/>
        <v>6.009283713485394</v>
      </c>
      <c r="H13" s="29">
        <f t="shared" si="3"/>
        <v>5.462985194077631</v>
      </c>
      <c r="I13" s="29">
        <f t="shared" si="3"/>
        <v>5.007736427904495</v>
      </c>
      <c r="J13" s="29">
        <f t="shared" si="3"/>
        <v>4.622525933450302</v>
      </c>
      <c r="K13" s="29">
        <f t="shared" si="3"/>
        <v>4.484540084690593</v>
      </c>
      <c r="L13" s="29">
        <f t="shared" si="3"/>
        <v>4.292345509632424</v>
      </c>
      <c r="M13" s="29">
        <f t="shared" si="3"/>
        <v>4.0061891423235965</v>
      </c>
      <c r="N13" s="29"/>
      <c r="O13" s="30">
        <f t="shared" si="4"/>
        <v>3.9021322814840222</v>
      </c>
    </row>
    <row r="14" spans="1:15" ht="13.5">
      <c r="A14" s="11" t="s">
        <v>18</v>
      </c>
      <c r="B14" s="12">
        <f t="shared" si="1"/>
        <v>191128</v>
      </c>
      <c r="C14" s="10">
        <v>56</v>
      </c>
      <c r="D14" s="10">
        <f t="shared" si="2"/>
        <v>10.925970388155262</v>
      </c>
      <c r="E14" s="10">
        <f t="shared" si="2"/>
        <v>9.560224089635854</v>
      </c>
      <c r="F14" s="10">
        <f t="shared" si="2"/>
        <v>8.497976968565204</v>
      </c>
      <c r="G14" s="10">
        <f t="shared" si="3"/>
        <v>7.648179271708684</v>
      </c>
      <c r="H14" s="10">
        <f t="shared" si="3"/>
        <v>6.952890247007894</v>
      </c>
      <c r="I14" s="10">
        <f t="shared" si="3"/>
        <v>6.3734827264239025</v>
      </c>
      <c r="J14" s="14">
        <f t="shared" si="3"/>
        <v>5.8832148243912945</v>
      </c>
      <c r="K14" s="14">
        <f t="shared" si="3"/>
        <v>5.707596471424391</v>
      </c>
      <c r="L14" s="14">
        <f t="shared" si="3"/>
        <v>5.462985194077631</v>
      </c>
      <c r="M14" s="14">
        <f t="shared" si="3"/>
        <v>5.098786181139122</v>
      </c>
      <c r="N14" s="14"/>
      <c r="O14" s="14">
        <f t="shared" si="4"/>
        <v>4.966350176434211</v>
      </c>
    </row>
    <row r="15" spans="1:15" ht="13.5">
      <c r="A15" s="11" t="s">
        <v>19</v>
      </c>
      <c r="B15" s="12">
        <f t="shared" si="1"/>
        <v>218432</v>
      </c>
      <c r="C15" s="10">
        <v>64</v>
      </c>
      <c r="D15" s="10">
        <f t="shared" si="2"/>
        <v>12.48682330074887</v>
      </c>
      <c r="E15" s="10">
        <f t="shared" si="2"/>
        <v>10.925970388155262</v>
      </c>
      <c r="F15" s="10">
        <f t="shared" si="2"/>
        <v>9.711973678360232</v>
      </c>
      <c r="G15" s="10">
        <f t="shared" si="3"/>
        <v>8.74077631052421</v>
      </c>
      <c r="H15" s="10">
        <f t="shared" si="3"/>
        <v>7.946160282294736</v>
      </c>
      <c r="I15" s="10">
        <f t="shared" si="3"/>
        <v>7.283980258770175</v>
      </c>
      <c r="J15" s="14">
        <f t="shared" si="3"/>
        <v>6.723674085018622</v>
      </c>
      <c r="K15" s="14">
        <f t="shared" si="3"/>
        <v>6.522967395913589</v>
      </c>
      <c r="L15" s="14">
        <f t="shared" si="3"/>
        <v>6.243411650374435</v>
      </c>
      <c r="M15" s="14">
        <f t="shared" si="3"/>
        <v>5.82718420701614</v>
      </c>
      <c r="N15" s="14"/>
      <c r="O15" s="14">
        <f t="shared" si="4"/>
        <v>5.675828773067669</v>
      </c>
    </row>
    <row r="16" ht="27.75" customHeight="1">
      <c r="A16" s="11" t="s">
        <v>62</v>
      </c>
    </row>
    <row r="17" spans="1:15" ht="13.5">
      <c r="A17" s="11" t="s">
        <v>60</v>
      </c>
      <c r="B17" s="12">
        <f>C17*3413</f>
        <v>39249.5</v>
      </c>
      <c r="C17" s="10">
        <f>7+4.5</f>
        <v>11.5</v>
      </c>
      <c r="D17" s="14">
        <f aca="true" t="shared" si="5" ref="D17:F21">$B17/(8.33*D$5*60)</f>
        <v>2.243726061853313</v>
      </c>
      <c r="E17" s="14">
        <f t="shared" si="5"/>
        <v>1.9632603041216488</v>
      </c>
      <c r="F17" s="14">
        <f t="shared" si="5"/>
        <v>1.7451202703303543</v>
      </c>
      <c r="G17" s="14">
        <f aca="true" t="shared" si="6" ref="G17:M21">$B17/(8.33*G$5*60)</f>
        <v>1.570608243297319</v>
      </c>
      <c r="H17" s="14">
        <f t="shared" si="6"/>
        <v>1.4278256757248353</v>
      </c>
      <c r="I17" s="14">
        <f t="shared" si="6"/>
        <v>1.3088402027477657</v>
      </c>
      <c r="J17" s="14">
        <f t="shared" si="6"/>
        <v>1.2081601871517837</v>
      </c>
      <c r="K17" s="14">
        <f t="shared" si="6"/>
        <v>1.1720957039532232</v>
      </c>
      <c r="L17" s="14">
        <f t="shared" si="6"/>
        <v>1.1218630309266564</v>
      </c>
      <c r="M17" s="14">
        <f t="shared" si="6"/>
        <v>1.0470721621982126</v>
      </c>
      <c r="N17" s="14"/>
      <c r="O17" s="14"/>
    </row>
    <row r="18" spans="1:15" ht="13.5">
      <c r="A18" s="11" t="s">
        <v>59</v>
      </c>
      <c r="B18" s="12">
        <f>C18*3413</f>
        <v>46075.5</v>
      </c>
      <c r="C18" s="10">
        <f>9+4.5</f>
        <v>13.5</v>
      </c>
      <c r="D18" s="14">
        <f t="shared" si="5"/>
        <v>2.633939290001715</v>
      </c>
      <c r="E18" s="14">
        <f t="shared" si="5"/>
        <v>2.3046968787515008</v>
      </c>
      <c r="F18" s="14">
        <f t="shared" si="5"/>
        <v>2.0486194477791115</v>
      </c>
      <c r="G18" s="14">
        <f t="shared" si="6"/>
        <v>1.8437575030012006</v>
      </c>
      <c r="H18" s="14">
        <f t="shared" si="6"/>
        <v>1.676143184546546</v>
      </c>
      <c r="I18" s="14">
        <f t="shared" si="6"/>
        <v>1.5364645858343338</v>
      </c>
      <c r="J18" s="14">
        <f t="shared" si="6"/>
        <v>1.4182750023086157</v>
      </c>
      <c r="K18" s="14">
        <f t="shared" si="6"/>
        <v>1.3759384350755228</v>
      </c>
      <c r="L18" s="14">
        <f t="shared" si="6"/>
        <v>1.3169696450008574</v>
      </c>
      <c r="M18" s="14">
        <f t="shared" si="6"/>
        <v>1.229171668667467</v>
      </c>
      <c r="N18" s="14"/>
      <c r="O18" s="14"/>
    </row>
    <row r="19" spans="1:15" ht="13.5">
      <c r="A19" s="11" t="s">
        <v>58</v>
      </c>
      <c r="B19" s="12">
        <f>C19*3413</f>
        <v>90444.5</v>
      </c>
      <c r="C19" s="10">
        <f>22+4.5</f>
        <v>26.5</v>
      </c>
      <c r="D19" s="14">
        <f t="shared" si="5"/>
        <v>5.17032527296633</v>
      </c>
      <c r="E19" s="14">
        <f t="shared" si="5"/>
        <v>4.524034613845538</v>
      </c>
      <c r="F19" s="14">
        <f t="shared" si="5"/>
        <v>4.021364101196034</v>
      </c>
      <c r="G19" s="14">
        <f t="shared" si="6"/>
        <v>3.6192276910764307</v>
      </c>
      <c r="H19" s="14">
        <f t="shared" si="6"/>
        <v>3.290206991887664</v>
      </c>
      <c r="I19" s="14">
        <f t="shared" si="6"/>
        <v>3.0160230758970257</v>
      </c>
      <c r="J19" s="14">
        <f t="shared" si="6"/>
        <v>2.784021300828023</v>
      </c>
      <c r="K19" s="14">
        <f t="shared" si="6"/>
        <v>2.7009161873704706</v>
      </c>
      <c r="L19" s="14">
        <f t="shared" si="6"/>
        <v>2.585162636483165</v>
      </c>
      <c r="M19" s="14">
        <f t="shared" si="6"/>
        <v>2.41281846071762</v>
      </c>
      <c r="N19" s="14"/>
      <c r="O19" s="14"/>
    </row>
    <row r="20" spans="1:15" ht="13.5">
      <c r="A20" s="11" t="s">
        <v>20</v>
      </c>
      <c r="B20" s="12">
        <f>C20*3413</f>
        <v>110922.5</v>
      </c>
      <c r="C20" s="10">
        <f>28+4.5</f>
        <v>32.5</v>
      </c>
      <c r="D20" s="14">
        <f t="shared" si="5"/>
        <v>6.340964957411536</v>
      </c>
      <c r="E20" s="14">
        <f t="shared" si="5"/>
        <v>5.548344337735094</v>
      </c>
      <c r="F20" s="14">
        <f t="shared" si="5"/>
        <v>4.931861633542306</v>
      </c>
      <c r="G20" s="14">
        <f t="shared" si="6"/>
        <v>4.438675470188075</v>
      </c>
      <c r="H20" s="14">
        <f t="shared" si="6"/>
        <v>4.0351595183527955</v>
      </c>
      <c r="I20" s="14">
        <f t="shared" si="6"/>
        <v>3.6988962251567292</v>
      </c>
      <c r="J20" s="14">
        <f t="shared" si="6"/>
        <v>3.414365746298519</v>
      </c>
      <c r="K20" s="14">
        <f t="shared" si="6"/>
        <v>3.31244438073737</v>
      </c>
      <c r="L20" s="14">
        <f t="shared" si="6"/>
        <v>3.170482478705768</v>
      </c>
      <c r="M20" s="14">
        <f t="shared" si="6"/>
        <v>2.9591169801253834</v>
      </c>
      <c r="N20" s="14"/>
      <c r="O20" s="14"/>
    </row>
    <row r="21" spans="1:15" ht="13.5">
      <c r="A21" s="11" t="s">
        <v>21</v>
      </c>
      <c r="B21" s="12">
        <f>C21*3413</f>
        <v>124574.5</v>
      </c>
      <c r="C21" s="10">
        <f>32+4.5</f>
        <v>36.5</v>
      </c>
      <c r="D21" s="14">
        <f t="shared" si="5"/>
        <v>7.1213914137083405</v>
      </c>
      <c r="E21" s="14">
        <f t="shared" si="5"/>
        <v>6.231217486994798</v>
      </c>
      <c r="F21" s="14">
        <f t="shared" si="5"/>
        <v>5.53885998843982</v>
      </c>
      <c r="G21" s="14">
        <f t="shared" si="6"/>
        <v>4.984973989595838</v>
      </c>
      <c r="H21" s="14">
        <f t="shared" si="6"/>
        <v>4.531794535996217</v>
      </c>
      <c r="I21" s="14">
        <f t="shared" si="6"/>
        <v>4.154144991329865</v>
      </c>
      <c r="J21" s="14">
        <f t="shared" si="6"/>
        <v>3.834595376612183</v>
      </c>
      <c r="K21" s="14">
        <f t="shared" si="6"/>
        <v>3.720129842981969</v>
      </c>
      <c r="L21" s="14">
        <f t="shared" si="6"/>
        <v>3.5606957068541703</v>
      </c>
      <c r="M21" s="14">
        <f t="shared" si="6"/>
        <v>3.323315993063892</v>
      </c>
      <c r="N21" s="14"/>
      <c r="O21" s="14"/>
    </row>
    <row r="22" ht="13.5">
      <c r="A22" s="11" t="s">
        <v>61</v>
      </c>
    </row>
  </sheetData>
  <sheetProtection sheet="1" objects="1" scenarios="1" selectLockedCells="1" selectUnlockedCells="1"/>
  <mergeCells count="3">
    <mergeCell ref="J1:M1"/>
    <mergeCell ref="G2:J2"/>
    <mergeCell ref="D3:G3"/>
  </mergeCells>
  <conditionalFormatting sqref="D19:M21 D7:M15">
    <cfRule type="colorScale" priority="10" dxfId="0">
      <colorScale>
        <cfvo type="min" val="0"/>
        <cfvo type="percentile" val="50"/>
        <cfvo type="max"/>
        <color theme="4"/>
        <color theme="6" tint="0.39998000860214233"/>
        <color theme="9" tint="0.39998000860214233"/>
      </colorScale>
    </cfRule>
    <cfRule type="colorScale" priority="12" dxfId="0">
      <colorScale>
        <cfvo type="min" val="0"/>
        <cfvo type="percentile" val="50"/>
        <cfvo type="max"/>
        <color rgb="FF63BE7B"/>
        <color rgb="FFFCFCFF"/>
        <color rgb="FFF8696B"/>
      </colorScale>
    </cfRule>
  </conditionalFormatting>
  <conditionalFormatting sqref="O19:O21 O7:O15">
    <cfRule type="colorScale" priority="11" dxfId="0">
      <colorScale>
        <cfvo type="min" val="0"/>
        <cfvo type="percentile" val="50"/>
        <cfvo type="max"/>
        <color rgb="FF63BE7B"/>
        <color rgb="FFFCFCFF"/>
        <color rgb="FFF8696B"/>
      </colorScale>
    </cfRule>
  </conditionalFormatting>
  <conditionalFormatting sqref="O7:O15">
    <cfRule type="colorScale" priority="8" dxfId="0">
      <colorScale>
        <cfvo type="min" val="0"/>
        <cfvo type="percentile" val="50"/>
        <cfvo type="max"/>
        <color theme="4"/>
        <color theme="6" tint="0.39998000860214233"/>
        <color theme="9" tint="0.39998000860214233"/>
      </colorScale>
    </cfRule>
    <cfRule type="colorScale" priority="9" dxfId="0">
      <colorScale>
        <cfvo type="min" val="0"/>
        <cfvo type="percentile" val="50"/>
        <cfvo type="max"/>
        <color rgb="FF63BE7B"/>
        <color rgb="FFFCFCFF"/>
        <color rgb="FFF8696B"/>
      </colorScale>
    </cfRule>
  </conditionalFormatting>
  <conditionalFormatting sqref="O19:O21">
    <cfRule type="colorScale" priority="6" dxfId="0">
      <colorScale>
        <cfvo type="min" val="0"/>
        <cfvo type="percentile" val="50"/>
        <cfvo type="max"/>
        <color theme="4"/>
        <color theme="6" tint="0.39998000860214233"/>
        <color theme="9" tint="0.39998000860214233"/>
      </colorScale>
    </cfRule>
    <cfRule type="colorScale" priority="7" dxfId="0">
      <colorScale>
        <cfvo type="min" val="0"/>
        <cfvo type="percentile" val="50"/>
        <cfvo type="max"/>
        <color rgb="FF63BE7B"/>
        <color rgb="FFFCFCFF"/>
        <color rgb="FFF8696B"/>
      </colorScale>
    </cfRule>
  </conditionalFormatting>
  <conditionalFormatting sqref="D17:M18">
    <cfRule type="colorScale" priority="3" dxfId="0">
      <colorScale>
        <cfvo type="min" val="0"/>
        <cfvo type="percentile" val="50"/>
        <cfvo type="max"/>
        <color theme="4"/>
        <color theme="6" tint="0.39998000860214233"/>
        <color theme="9" tint="0.39998000860214233"/>
      </colorScale>
    </cfRule>
    <cfRule type="colorScale" priority="5" dxfId="0">
      <colorScale>
        <cfvo type="min" val="0"/>
        <cfvo type="percentile" val="50"/>
        <cfvo type="max"/>
        <color rgb="FF63BE7B"/>
        <color rgb="FFFCFCFF"/>
        <color rgb="FFF8696B"/>
      </colorScale>
    </cfRule>
  </conditionalFormatting>
  <conditionalFormatting sqref="O17:O18">
    <cfRule type="colorScale" priority="4" dxfId="0">
      <colorScale>
        <cfvo type="min" val="0"/>
        <cfvo type="percentile" val="50"/>
        <cfvo type="max"/>
        <color rgb="FF63BE7B"/>
        <color rgb="FFFCFCFF"/>
        <color rgb="FFF8696B"/>
      </colorScale>
    </cfRule>
  </conditionalFormatting>
  <conditionalFormatting sqref="O17:O18">
    <cfRule type="colorScale" priority="1" dxfId="0">
      <colorScale>
        <cfvo type="min" val="0"/>
        <cfvo type="percentile" val="50"/>
        <cfvo type="max"/>
        <color theme="4"/>
        <color theme="6" tint="0.39998000860214233"/>
        <color theme="9" tint="0.39998000860214233"/>
      </colorScale>
    </cfRule>
    <cfRule type="colorScale" priority="2" dxfId="0">
      <colorScale>
        <cfvo type="min" val="0"/>
        <cfvo type="percentile" val="50"/>
        <cfvo type="max"/>
        <color rgb="FF63BE7B"/>
        <color rgb="FFFCFCFF"/>
        <color rgb="FFF8696B"/>
      </colorScale>
    </cfRule>
  </conditionalFormatting>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L10"/>
  <sheetViews>
    <sheetView windowProtection="1" showGridLines="0" workbookViewId="0" topLeftCell="A1">
      <selection activeCell="G3" sqref="G3"/>
    </sheetView>
  </sheetViews>
  <sheetFormatPr defaultColWidth="8.8515625" defaultRowHeight="15"/>
  <cols>
    <col min="1" max="1" width="24.421875" style="0" customWidth="1"/>
    <col min="2" max="2" width="10.421875" style="0" customWidth="1"/>
    <col min="3" max="3" width="5.7109375" style="0" customWidth="1"/>
    <col min="4" max="4" width="7.8515625" style="0" customWidth="1"/>
    <col min="5" max="5" width="10.421875" style="0" customWidth="1"/>
    <col min="6" max="6" width="1.7109375" style="0" bestFit="1" customWidth="1"/>
    <col min="7" max="7" width="5.00390625" style="0" bestFit="1" customWidth="1"/>
    <col min="8" max="8" width="14.00390625" style="0" hidden="1" customWidth="1"/>
    <col min="9" max="9" width="13.28125" style="0" hidden="1" customWidth="1"/>
    <col min="10" max="10" width="5.140625" style="0" hidden="1" customWidth="1"/>
    <col min="11" max="11" width="4.00390625" style="0" customWidth="1"/>
    <col min="12" max="12" width="97.00390625" style="50" customWidth="1"/>
  </cols>
  <sheetData>
    <row r="1" spans="1:11" ht="31.5" customHeight="1">
      <c r="A1" s="76" t="s">
        <v>40</v>
      </c>
      <c r="B1" s="76"/>
      <c r="C1" s="76"/>
      <c r="D1" s="76"/>
      <c r="E1" s="76"/>
      <c r="F1" s="76"/>
      <c r="G1" s="76"/>
      <c r="H1" s="76"/>
      <c r="I1" s="76"/>
      <c r="J1" s="76"/>
      <c r="K1" s="76"/>
    </row>
    <row r="2" spans="1:12" ht="39.75" customHeight="1">
      <c r="A2" s="75"/>
      <c r="C2" s="6"/>
      <c r="D2" s="6"/>
      <c r="F2" s="4"/>
      <c r="L2" s="51" t="s">
        <v>33</v>
      </c>
    </row>
    <row r="3" spans="1:12" ht="24.75" customHeight="1">
      <c r="A3" s="7" t="s">
        <v>48</v>
      </c>
      <c r="B3" s="7"/>
      <c r="C3" s="7"/>
      <c r="D3" s="7"/>
      <c r="F3" s="35"/>
      <c r="G3" s="74">
        <v>90</v>
      </c>
      <c r="L3" s="50" t="s">
        <v>49</v>
      </c>
    </row>
    <row r="4" spans="1:10" ht="27.75" customHeight="1">
      <c r="A4" s="6" t="s">
        <v>29</v>
      </c>
      <c r="B4" s="6"/>
      <c r="C4" s="6"/>
      <c r="D4" s="6"/>
      <c r="F4" s="9"/>
      <c r="G4" s="9"/>
      <c r="H4" s="32" t="s">
        <v>25</v>
      </c>
      <c r="I4" s="32" t="s">
        <v>26</v>
      </c>
      <c r="J4" s="32" t="s">
        <v>6</v>
      </c>
    </row>
    <row r="5" spans="1:12" ht="24" customHeight="1">
      <c r="A5" t="s">
        <v>30</v>
      </c>
      <c r="F5" s="2"/>
      <c r="G5" s="73">
        <v>1</v>
      </c>
      <c r="L5" s="50" t="s">
        <v>50</v>
      </c>
    </row>
    <row r="6" ht="13.5">
      <c r="G6" s="5"/>
    </row>
    <row r="7" spans="1:12" ht="15">
      <c r="A7" s="6" t="s">
        <v>0</v>
      </c>
      <c r="B7" s="6"/>
      <c r="C7" s="6"/>
      <c r="D7" s="6"/>
      <c r="E7" s="33"/>
      <c r="F7" s="33"/>
      <c r="G7" s="33">
        <f>TRUNC(G5*60*8.33*(G3)/3413,0)</f>
        <v>13</v>
      </c>
      <c r="L7" s="50" t="s">
        <v>51</v>
      </c>
    </row>
    <row r="8" spans="1:7" ht="15">
      <c r="A8" s="6"/>
      <c r="B8" s="6"/>
      <c r="C8" s="6"/>
      <c r="D8" s="6"/>
      <c r="E8" s="34"/>
      <c r="F8" s="34"/>
      <c r="G8" s="34"/>
    </row>
    <row r="9" spans="1:7" ht="15">
      <c r="A9" s="6"/>
      <c r="B9" s="6"/>
      <c r="C9" s="6"/>
      <c r="D9" s="6"/>
      <c r="E9" s="34"/>
      <c r="F9" s="34"/>
      <c r="G9" s="34"/>
    </row>
    <row r="10" spans="1:11" ht="129" customHeight="1">
      <c r="A10" s="77" t="s">
        <v>42</v>
      </c>
      <c r="B10" s="77"/>
      <c r="C10" s="77"/>
      <c r="D10" s="77"/>
      <c r="E10" s="77"/>
      <c r="F10" s="77"/>
      <c r="G10" s="77"/>
      <c r="H10" s="77"/>
      <c r="I10" s="77"/>
      <c r="J10" s="77"/>
      <c r="K10" s="77"/>
    </row>
  </sheetData>
  <sheetProtection sheet="1" objects="1" scenarios="1" selectLockedCells="1"/>
  <mergeCells count="2">
    <mergeCell ref="A1:K1"/>
    <mergeCell ref="A10:K10"/>
  </mergeCells>
  <printOptions/>
  <pageMargins left="0.7" right="0.7" top="0.75" bottom="0.75"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Kraemer</dc:creator>
  <cp:keywords/>
  <dc:description/>
  <cp:lastModifiedBy>Ron Kraemer</cp:lastModifiedBy>
  <cp:lastPrinted>2010-11-07T14:31:32Z</cp:lastPrinted>
  <dcterms:created xsi:type="dcterms:W3CDTF">2009-03-16T22:08:53Z</dcterms:created>
  <dcterms:modified xsi:type="dcterms:W3CDTF">2014-06-04T00:23:39Z</dcterms:modified>
  <cp:category/>
  <cp:version/>
  <cp:contentType/>
  <cp:contentStatus/>
</cp:coreProperties>
</file>